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61C\EXCELCNV\ad4f6eb0-eb32-4abd-a3b0-d177721e451c\"/>
    </mc:Choice>
  </mc:AlternateContent>
  <xr:revisionPtr revIDLastSave="0" documentId="8_{902BF168-A3DA-4BEC-8B36-AA26E276B6BF}" xr6:coauthVersionLast="47" xr6:coauthVersionMax="47" xr10:uidLastSave="{00000000-0000-0000-0000-000000000000}"/>
  <bookViews>
    <workbookView xWindow="-60" yWindow="-60" windowWidth="15480" windowHeight="11640" firstSheet="1" activeTab="1" xr2:uid="{2D0ABC40-E51F-46E0-B09B-259E37EACE46}"/>
  </bookViews>
  <sheets>
    <sheet name="2018" sheetId="2" state="hidden" r:id="rId1"/>
    <sheet name="2022" sheetId="4" r:id="rId2"/>
  </sheets>
  <definedNames>
    <definedName name="_xlnm.Print_Area" localSheetId="0">'2018'!$A$1:$H$30</definedName>
    <definedName name="_xlnm.Print_Area" localSheetId="1">'2022'!$A$1:$I$16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C16" i="4"/>
  <c r="C15" i="4"/>
  <c r="D15" i="4" s="1"/>
  <c r="E15" i="4" s="1"/>
  <c r="F15" i="4" s="1"/>
  <c r="G15" i="4" s="1"/>
  <c r="H15" i="4" s="1"/>
  <c r="C14" i="4"/>
  <c r="D14" i="4" s="1"/>
  <c r="E14" i="4" s="1"/>
  <c r="F14" i="4" s="1"/>
  <c r="G14" i="4" s="1"/>
  <c r="H14" i="4" s="1"/>
  <c r="C13" i="4"/>
  <c r="C11" i="4"/>
  <c r="C10" i="4"/>
  <c r="C9" i="4"/>
  <c r="C8" i="4"/>
  <c r="C7" i="4"/>
  <c r="B6" i="4"/>
  <c r="I15" i="4"/>
  <c r="I14" i="4"/>
  <c r="C6" i="4"/>
  <c r="D7" i="4" l="1"/>
  <c r="D8" i="4"/>
  <c r="D9" i="4"/>
  <c r="D10" i="4"/>
  <c r="D11" i="4"/>
  <c r="D13" i="4"/>
  <c r="D16" i="4"/>
  <c r="F12" i="4"/>
  <c r="G12" i="4" l="1"/>
  <c r="H12" i="4" s="1"/>
  <c r="I12" i="4"/>
  <c r="E16" i="4"/>
  <c r="F16" i="4" s="1"/>
  <c r="G16" i="4" s="1"/>
  <c r="H16" i="4" s="1"/>
  <c r="I16" i="4"/>
  <c r="E13" i="4"/>
  <c r="F13" i="4" s="1"/>
  <c r="G13" i="4" s="1"/>
  <c r="H13" i="4" s="1"/>
  <c r="I13" i="4"/>
  <c r="E11" i="4"/>
  <c r="F11" i="4" s="1"/>
  <c r="G11" i="4" s="1"/>
  <c r="H11" i="4" s="1"/>
  <c r="I11" i="4"/>
  <c r="E10" i="4"/>
  <c r="F10" i="4" s="1"/>
  <c r="G10" i="4" s="1"/>
  <c r="H10" i="4" s="1"/>
  <c r="I10" i="4"/>
  <c r="E9" i="4"/>
  <c r="F9" i="4" s="1"/>
  <c r="G9" i="4" s="1"/>
  <c r="H9" i="4" s="1"/>
  <c r="I9" i="4"/>
  <c r="E8" i="4"/>
  <c r="F8" i="4" s="1"/>
  <c r="G8" i="4" s="1"/>
  <c r="H8" i="4" s="1"/>
  <c r="I8" i="4"/>
  <c r="E7" i="4"/>
  <c r="D6" i="4"/>
  <c r="F7" i="4" l="1"/>
  <c r="E6" i="4"/>
  <c r="G7" i="4" l="1"/>
  <c r="F6" i="4"/>
  <c r="H7" i="4" l="1"/>
  <c r="G6" i="4"/>
  <c r="H6" i="4" l="1"/>
  <c r="I6" i="4" s="1"/>
  <c r="I7" i="4"/>
</calcChain>
</file>

<file path=xl/sharedStrings.xml><?xml version="1.0" encoding="utf-8"?>
<sst xmlns="http://schemas.openxmlformats.org/spreadsheetml/2006/main" count="22" uniqueCount="22">
  <si>
    <t>Сведения
о внесенных изменениях в решение Совета Грачевского муниципального округа Ставропольского края от 20.12.2023 г. № 93 "О бюджете Грачевского муниципального округа Ставропольского края на 2024 год и плановый период 2025 и 2026 годов" в части расходов</t>
  </si>
  <si>
    <t>(тыс. руб.)</t>
  </si>
  <si>
    <t>Наименование доходов</t>
  </si>
  <si>
    <t>Утверждено решением № 93 от 20.12.2023 г.</t>
  </si>
  <si>
    <t>изменение 1 решение совета № 1 от 19.02.2024 г.</t>
  </si>
  <si>
    <t xml:space="preserve">изменение 2             решение совета № 15 от 23.04.2024 г. </t>
  </si>
  <si>
    <t>изменение 3           решение совета № 25 от 02.07.2024 г.</t>
  </si>
  <si>
    <t>изменение 4           решение совета № 34 от 20.09.2024 г.</t>
  </si>
  <si>
    <t xml:space="preserve">изменение 5   решение совета № 41 от 16.10.2024 г. </t>
  </si>
  <si>
    <t xml:space="preserve">изменение 6            решение совета № 48 от 06.12.2024 г. </t>
  </si>
  <si>
    <t>Уточненный план                           на 2024 год</t>
  </si>
  <si>
    <t>ВСЕГО 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</si>
  <si>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</si>
  <si>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</si>
  <si>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</si>
  <si>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</si>
  <si>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</si>
  <si>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</si>
  <si>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</si>
  <si>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</si>
  <si>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</si>
  <si>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Физическая культура и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</si>
</sst>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2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2" fillId="0" borderId="0" xfId="0" applyFont="1"/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/>
    <xf numFmtId="4" fontId="2" fillId="0" borderId="0" xfId="0" applyNumberFormat="1" applyFont="1"/>
    <xf numFmtId="0" fontId="1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vertical="center" wrapText="1"/>
    </xf>
    <xf numFmtId="0" fontId="2" fillId="0" borderId="0" xfId="0" applyFont="1" applyFill="1"/>
    <xf numFmtId="4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>
      <alignment horizontal="justify" vertical="center"/>
    </xf>
    <xf numFmtId="4" fontId="1" fillId="0" borderId="0" xfId="0" applyNumberFormat="1" applyFont="1" applyFill="1"/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7" fillId="4" borderId="0" xfId="0" applyFont="1" applyFill="1"/>
    <xf numFmtId="0" fontId="8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0" fontId="10" fillId="4" borderId="11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4" fontId="7" fillId="4" borderId="11" xfId="0" applyNumberFormat="1" applyFont="1" applyFill="1" applyBorder="1" applyAlignment="1">
      <alignment horizontal="right" vertical="center" wrapText="1"/>
    </xf>
    <xf numFmtId="4" fontId="8" fillId="4" borderId="11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_формы 1" xfId="1" xr:uid="{D7D34632-D155-4294-A5F8-BF5F9E0CA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33E0-1623-4A11-BAD7-C6359AF43244}">
  <dimension ref="A1:I30"/>
  <sheetViews>
    <sheetView view="pageBreakPreview" zoomScaleNormal="100" zoomScaleSheetLayoutView="100" workbookViewId="0">
      <pane xSplit="1" ySplit="4" topLeftCell="B5" activePane="bottomRight" state="frozen"/>
      <selection pane="bottomRight" sqref="A1:IV65536"/>
      <selection pane="bottomLeft" activeCell="A4" sqref="A4"/>
      <selection pane="topRight" activeCell="B1" sqref="B1"/>
    </sheetView>
  </sheetViews>
  <sheetFormatPr defaultRowHeight="15.75"/>
  <cols>
    <col min="1" max="1" width="37.5703125" style="1" customWidth="1"/>
    <col min="2" max="2" width="21.42578125" style="16" customWidth="1"/>
    <col min="3" max="3" width="19.5703125" style="1" customWidth="1"/>
    <col min="4" max="4" width="19.85546875" style="1" customWidth="1"/>
    <col min="5" max="6" width="21.42578125" style="1" customWidth="1"/>
    <col min="7" max="7" width="21.5703125" style="1" customWidth="1"/>
    <col min="8" max="8" width="17" style="1" customWidth="1"/>
    <col min="9" max="16384" width="9.140625" style="1"/>
  </cols>
  <sheetData>
    <row r="1" spans="1:8" ht="33" customHeight="1">
      <c r="A1" s="54"/>
      <c r="B1" s="54"/>
      <c r="C1" s="54"/>
      <c r="D1" s="54"/>
      <c r="E1" s="54"/>
      <c r="F1" s="54"/>
      <c r="G1" s="54"/>
      <c r="H1" s="54"/>
    </row>
    <row r="2" spans="1:8" ht="19.5" thickBot="1">
      <c r="A2" s="51"/>
      <c r="B2" s="13"/>
      <c r="C2" s="51"/>
      <c r="D2" s="51"/>
      <c r="E2" s="51"/>
      <c r="F2" s="51"/>
      <c r="G2" s="51"/>
      <c r="H2" s="51"/>
    </row>
    <row r="3" spans="1:8" ht="114.75" customHeight="1">
      <c r="A3" s="7"/>
      <c r="B3" s="19"/>
      <c r="C3" s="20"/>
      <c r="D3" s="20"/>
      <c r="E3" s="20"/>
      <c r="F3" s="20"/>
      <c r="G3" s="20"/>
      <c r="H3" s="8"/>
    </row>
    <row r="4" spans="1:8">
      <c r="A4" s="9"/>
      <c r="B4" s="14"/>
      <c r="C4" s="6"/>
      <c r="D4" s="6"/>
      <c r="E4" s="6"/>
      <c r="F4" s="6"/>
      <c r="G4" s="6"/>
      <c r="H4" s="10"/>
    </row>
    <row r="5" spans="1:8">
      <c r="A5" s="21"/>
      <c r="B5" s="15"/>
      <c r="C5" s="2"/>
      <c r="D5" s="2"/>
      <c r="E5" s="2"/>
      <c r="F5" s="2"/>
      <c r="G5" s="2"/>
      <c r="H5" s="23"/>
    </row>
    <row r="6" spans="1:8">
      <c r="A6" s="11"/>
      <c r="B6" s="15"/>
      <c r="C6" s="2"/>
      <c r="D6" s="2"/>
      <c r="E6" s="2"/>
      <c r="F6" s="2"/>
      <c r="G6" s="2"/>
      <c r="H6" s="23"/>
    </row>
    <row r="7" spans="1:8">
      <c r="A7" s="11"/>
      <c r="B7" s="15"/>
      <c r="C7" s="2"/>
      <c r="D7" s="2"/>
      <c r="E7" s="2"/>
      <c r="F7" s="2"/>
      <c r="G7" s="2"/>
      <c r="H7" s="23"/>
    </row>
    <row r="8" spans="1:8">
      <c r="A8" s="11"/>
      <c r="B8" s="15"/>
      <c r="C8" s="2"/>
      <c r="D8" s="2"/>
      <c r="E8" s="2"/>
      <c r="F8" s="2"/>
      <c r="G8" s="2"/>
      <c r="H8" s="23"/>
    </row>
    <row r="9" spans="1:8">
      <c r="A9" s="21"/>
      <c r="B9" s="15"/>
      <c r="C9" s="2"/>
      <c r="D9" s="2"/>
      <c r="E9" s="2"/>
      <c r="F9" s="2"/>
      <c r="G9" s="2"/>
      <c r="H9" s="23"/>
    </row>
    <row r="10" spans="1:8">
      <c r="A10" s="11"/>
      <c r="B10" s="15"/>
      <c r="C10" s="2"/>
      <c r="D10" s="2"/>
      <c r="E10" s="2"/>
      <c r="F10" s="2"/>
      <c r="G10" s="2"/>
      <c r="H10" s="23"/>
    </row>
    <row r="11" spans="1:8">
      <c r="A11" s="11"/>
      <c r="B11" s="15"/>
      <c r="C11" s="2"/>
      <c r="D11" s="2"/>
      <c r="E11" s="2"/>
      <c r="F11" s="2"/>
      <c r="G11" s="2"/>
      <c r="H11" s="23"/>
    </row>
    <row r="12" spans="1:8">
      <c r="A12" s="11"/>
      <c r="B12" s="15"/>
      <c r="C12" s="2"/>
      <c r="D12" s="2"/>
      <c r="E12" s="2"/>
      <c r="F12" s="2"/>
      <c r="G12" s="2"/>
      <c r="H12" s="12"/>
    </row>
    <row r="13" spans="1:8">
      <c r="A13" s="11"/>
      <c r="B13" s="15"/>
      <c r="C13" s="2"/>
      <c r="D13" s="2"/>
      <c r="E13" s="4"/>
      <c r="F13" s="4"/>
      <c r="G13" s="4"/>
      <c r="H13" s="12"/>
    </row>
    <row r="14" spans="1:8">
      <c r="A14" s="21"/>
      <c r="B14" s="15"/>
      <c r="C14" s="2"/>
      <c r="D14" s="2"/>
      <c r="E14" s="4"/>
      <c r="F14" s="4"/>
      <c r="G14" s="4"/>
      <c r="H14" s="12"/>
    </row>
    <row r="15" spans="1:8">
      <c r="A15" s="21"/>
      <c r="B15" s="15"/>
      <c r="C15" s="2"/>
      <c r="D15" s="2"/>
      <c r="E15" s="4"/>
      <c r="F15" s="4"/>
      <c r="G15" s="4"/>
      <c r="H15" s="12"/>
    </row>
    <row r="16" spans="1:8">
      <c r="A16" s="21"/>
      <c r="B16" s="15"/>
      <c r="C16" s="2"/>
      <c r="D16" s="2"/>
      <c r="E16" s="2"/>
      <c r="F16" s="4"/>
      <c r="G16" s="4"/>
      <c r="H16" s="12"/>
    </row>
    <row r="17" spans="1:9">
      <c r="A17" s="21"/>
      <c r="B17" s="15"/>
      <c r="C17" s="2"/>
      <c r="D17" s="2"/>
      <c r="E17" s="2"/>
      <c r="F17" s="4"/>
      <c r="G17" s="4"/>
      <c r="H17" s="12"/>
    </row>
    <row r="18" spans="1:9">
      <c r="A18" s="21"/>
      <c r="B18" s="15"/>
      <c r="C18" s="2"/>
      <c r="D18" s="2"/>
      <c r="E18" s="2"/>
      <c r="F18" s="4"/>
      <c r="G18" s="4"/>
      <c r="H18" s="12"/>
    </row>
    <row r="19" spans="1:9">
      <c r="A19" s="21"/>
      <c r="B19" s="15"/>
      <c r="C19" s="2"/>
      <c r="D19" s="2"/>
      <c r="E19" s="2"/>
      <c r="F19" s="4"/>
      <c r="G19" s="4"/>
      <c r="H19" s="12"/>
    </row>
    <row r="20" spans="1:9">
      <c r="A20" s="21"/>
      <c r="B20" s="15"/>
      <c r="C20" s="2"/>
      <c r="D20" s="2"/>
      <c r="E20" s="2"/>
      <c r="F20" s="4"/>
      <c r="G20" s="4"/>
      <c r="H20" s="12"/>
    </row>
    <row r="21" spans="1:9">
      <c r="A21" s="21"/>
      <c r="B21" s="15"/>
      <c r="C21" s="2"/>
      <c r="D21" s="2"/>
      <c r="E21" s="2"/>
      <c r="F21" s="4"/>
      <c r="G21" s="4"/>
      <c r="H21" s="12"/>
    </row>
    <row r="22" spans="1:9">
      <c r="A22" s="21"/>
      <c r="B22" s="15"/>
      <c r="C22" s="2"/>
      <c r="D22" s="2"/>
      <c r="E22" s="2"/>
      <c r="F22" s="4"/>
      <c r="G22" s="4"/>
      <c r="H22" s="12"/>
    </row>
    <row r="23" spans="1:9">
      <c r="A23" s="22"/>
      <c r="B23" s="15"/>
      <c r="C23" s="2"/>
      <c r="D23" s="2"/>
      <c r="E23" s="2"/>
      <c r="F23" s="4"/>
      <c r="G23" s="4"/>
      <c r="H23" s="2"/>
    </row>
    <row r="24" spans="1:9">
      <c r="A24" s="3"/>
      <c r="B24" s="15"/>
      <c r="C24" s="2"/>
      <c r="D24" s="2"/>
      <c r="E24" s="2"/>
      <c r="F24" s="4"/>
      <c r="G24" s="4"/>
      <c r="H24" s="2"/>
    </row>
    <row r="26" spans="1:9">
      <c r="C26" s="17"/>
      <c r="D26" s="17"/>
      <c r="E26" s="17"/>
      <c r="F26" s="17"/>
      <c r="G26" s="17"/>
    </row>
    <row r="27" spans="1:9">
      <c r="A27" s="55"/>
      <c r="B27" s="55"/>
      <c r="C27" s="17"/>
      <c r="D27" s="17"/>
      <c r="E27" s="17"/>
      <c r="F27" s="17"/>
      <c r="G27" s="17"/>
      <c r="H27" s="17"/>
      <c r="I27" s="18"/>
    </row>
    <row r="28" spans="1:9" ht="30" customHeight="1">
      <c r="A28" s="55"/>
      <c r="B28" s="55"/>
      <c r="I28" s="18"/>
    </row>
    <row r="29" spans="1:9">
      <c r="A29" s="5"/>
      <c r="B29" s="1"/>
      <c r="I29" s="18"/>
    </row>
    <row r="30" spans="1:9">
      <c r="A30" s="5"/>
      <c r="B30" s="1"/>
      <c r="I30" s="18"/>
    </row>
  </sheetData>
  <mergeCells count="2">
    <mergeCell ref="A1:H1"/>
    <mergeCell ref="A27:B28"/>
  </mergeCells>
  <phoneticPr fontId="0" type="noConversion"/>
  <pageMargins left="0" right="0" top="0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0298-22CE-4437-A2F9-BC28A2345805}">
  <sheetPr>
    <pageSetUpPr fitToPage="1"/>
  </sheetPr>
  <dimension ref="A1:I19"/>
  <sheetViews>
    <sheetView tabSelected="1" view="pageBreakPreview" zoomScaleNormal="100" zoomScaleSheetLayoutView="100" workbookViewId="0">
      <pane xSplit="1" topLeftCell="B1" activePane="topRight" state="frozen"/>
      <selection pane="topRight" activeCell="H17" sqref="H17"/>
    </sheetView>
  </sheetViews>
  <sheetFormatPr defaultRowHeight="15.75"/>
  <cols>
    <col min="1" max="1" width="61" style="24" customWidth="1"/>
    <col min="2" max="3" width="22" style="24" customWidth="1"/>
    <col min="4" max="4" width="23.42578125" style="24" customWidth="1"/>
    <col min="5" max="5" width="23.7109375" style="24" customWidth="1"/>
    <col min="6" max="6" width="23.42578125" style="24" customWidth="1"/>
    <col min="7" max="7" width="23.28515625" style="24" customWidth="1"/>
    <col min="8" max="8" width="23.42578125" style="24" customWidth="1"/>
    <col min="9" max="9" width="16.42578125" style="26" customWidth="1"/>
    <col min="10" max="16384" width="9.140625" style="24"/>
  </cols>
  <sheetData>
    <row r="1" spans="1:9" ht="84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4" customHeight="1">
      <c r="A2" s="53"/>
      <c r="B2" s="53"/>
      <c r="C2" s="53"/>
      <c r="D2" s="53"/>
      <c r="E2" s="53"/>
      <c r="F2" s="53"/>
      <c r="G2" s="53"/>
      <c r="H2" s="53"/>
      <c r="I2" s="53"/>
    </row>
    <row r="3" spans="1:9" ht="19.5" thickBot="1">
      <c r="A3" s="29"/>
      <c r="B3" s="29"/>
      <c r="C3" s="29"/>
      <c r="D3" s="29"/>
      <c r="E3" s="29"/>
      <c r="F3" s="29"/>
      <c r="G3" s="29"/>
      <c r="I3" s="30" t="s">
        <v>1</v>
      </c>
    </row>
    <row r="4" spans="1:9" s="31" customFormat="1" ht="49.5" customHeight="1">
      <c r="A4" s="32" t="s">
        <v>2</v>
      </c>
      <c r="B4" s="35" t="s">
        <v>3</v>
      </c>
      <c r="C4" s="35" t="s">
        <v>4</v>
      </c>
      <c r="D4" s="35" t="s">
        <v>5</v>
      </c>
      <c r="E4" s="35" t="s">
        <v>6</v>
      </c>
      <c r="F4" s="35" t="s">
        <v>7</v>
      </c>
      <c r="G4" s="35" t="s">
        <v>8</v>
      </c>
      <c r="H4" s="35" t="s">
        <v>9</v>
      </c>
      <c r="I4" s="35" t="s">
        <v>10</v>
      </c>
    </row>
    <row r="5" spans="1:9" s="31" customFormat="1" ht="16.5" thickBot="1">
      <c r="A5" s="33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45">
        <v>9</v>
      </c>
    </row>
    <row r="6" spans="1:9" s="34" customFormat="1" ht="19.5" thickBot="1">
      <c r="A6" s="40" t="s">
        <v>11</v>
      </c>
      <c r="B6" s="48">
        <f>B7+B8+B9+B10+B11+B12+B13+B14+B15+B16</f>
        <v>1454833.9550000001</v>
      </c>
      <c r="C6" s="48">
        <f t="shared" ref="C6:H6" si="0">C7+C8+C9+C10+C11+C12+C13+C14+C15+C16</f>
        <v>46618.822999999975</v>
      </c>
      <c r="D6" s="48">
        <f t="shared" si="0"/>
        <v>116816.58900000002</v>
      </c>
      <c r="E6" s="48">
        <f t="shared" si="0"/>
        <v>50847.337999999894</v>
      </c>
      <c r="F6" s="48">
        <f t="shared" si="0"/>
        <v>7811.2919999999904</v>
      </c>
      <c r="G6" s="48">
        <f t="shared" si="0"/>
        <v>9427.0000000000673</v>
      </c>
      <c r="H6" s="48">
        <f t="shared" si="0"/>
        <v>10073.223000000005</v>
      </c>
      <c r="I6" s="49">
        <f>B6+C6+D6+E6+F6+G6+H6</f>
        <v>1696428.2199999997</v>
      </c>
    </row>
    <row r="7" spans="1:9" s="39" customFormat="1" ht="18.75">
      <c r="A7" s="41" t="s">
        <v>12</v>
      </c>
      <c r="B7" s="37">
        <v>148786.31</v>
      </c>
      <c r="C7" s="37">
        <f>156700.426-B7</f>
        <v>7914.1160000000091</v>
      </c>
      <c r="D7" s="37">
        <f>160839.363-C7-B7</f>
        <v>4138.9370000000054</v>
      </c>
      <c r="E7" s="37">
        <f>161323.835-D7-C7-B7</f>
        <v>484.47199999997974</v>
      </c>
      <c r="F7" s="37">
        <f>164627.46-E7-D7-C7-B7</f>
        <v>3303.625</v>
      </c>
      <c r="G7" s="37">
        <f>166280.417-F7-E7-D7-C7-B7</f>
        <v>1652.9569999999949</v>
      </c>
      <c r="H7" s="37">
        <f>172719.646-G7-F7-E7-D7-C7-B7</f>
        <v>6439.2290000000212</v>
      </c>
      <c r="I7" s="50">
        <f>B7+C7+D7+E7+F7+G7+H7</f>
        <v>172719.64600000001</v>
      </c>
    </row>
    <row r="8" spans="1:9" ht="18.75">
      <c r="A8" s="42" t="s">
        <v>13</v>
      </c>
      <c r="B8" s="38">
        <v>2494.52</v>
      </c>
      <c r="C8" s="38">
        <f>2494.52-B8</f>
        <v>0</v>
      </c>
      <c r="D8" s="38">
        <f>2494.52-C8-B8</f>
        <v>0</v>
      </c>
      <c r="E8" s="38">
        <f>2494.52-D8-C8-B8</f>
        <v>0</v>
      </c>
      <c r="F8" s="38">
        <f>2494.52-E8-D8-C8-B8</f>
        <v>0</v>
      </c>
      <c r="G8" s="38">
        <f>2494.52-F8-E8-D8-C8-B8</f>
        <v>0</v>
      </c>
      <c r="H8" s="38">
        <f>2497.734-G8-F8-E8-D8-C8-B8</f>
        <v>3.2139999999999418</v>
      </c>
      <c r="I8" s="46">
        <f t="shared" ref="I8:I16" si="1">B8+C8+D8+E8+F8+G8+H8</f>
        <v>2497.7339999999999</v>
      </c>
    </row>
    <row r="9" spans="1:9" ht="37.5">
      <c r="A9" s="42" t="s">
        <v>14</v>
      </c>
      <c r="B9" s="38">
        <v>6677.3909999999996</v>
      </c>
      <c r="C9" s="38">
        <f>6697.391-B9</f>
        <v>20</v>
      </c>
      <c r="D9" s="38">
        <f>7059.885-C9-B9</f>
        <v>362.4940000000006</v>
      </c>
      <c r="E9" s="38">
        <f>7059.885-D9-C9-B9</f>
        <v>0</v>
      </c>
      <c r="F9" s="38">
        <f>7089.885-E9-D9-C9-B9</f>
        <v>30</v>
      </c>
      <c r="G9" s="38">
        <f>7189.885-F9-E9-D9-C9-B9</f>
        <v>100</v>
      </c>
      <c r="H9" s="38">
        <f>7563.894-G9-F9-E9-D9-C9-B9</f>
        <v>374.00900000000001</v>
      </c>
      <c r="I9" s="46">
        <f t="shared" si="1"/>
        <v>7563.8940000000002</v>
      </c>
    </row>
    <row r="10" spans="1:9" ht="18.600000000000001" customHeight="1">
      <c r="A10" s="42" t="s">
        <v>15</v>
      </c>
      <c r="B10" s="38">
        <v>158806.79</v>
      </c>
      <c r="C10" s="38">
        <f>179941.998-B10</f>
        <v>21135.207999999984</v>
      </c>
      <c r="D10" s="38">
        <f>242784.024-C10-B10</f>
        <v>62842.026000000013</v>
      </c>
      <c r="E10" s="38">
        <f>243981.574-D10-C10-B10</f>
        <v>1197.5499999999884</v>
      </c>
      <c r="F10" s="38">
        <f>244657.853-E10-D10-C10-B10</f>
        <v>676.27900000000955</v>
      </c>
      <c r="G10" s="38">
        <f>244997.853-F10-E10-D10-C10-B10</f>
        <v>340</v>
      </c>
      <c r="H10" s="38">
        <f>246255.969-G10-F10-E10-D10-C10-B10</f>
        <v>1258.1160000000091</v>
      </c>
      <c r="I10" s="46">
        <f t="shared" si="1"/>
        <v>246255.96900000001</v>
      </c>
    </row>
    <row r="11" spans="1:9" ht="18.75">
      <c r="A11" s="42" t="s">
        <v>16</v>
      </c>
      <c r="B11" s="38">
        <v>59057.595999999998</v>
      </c>
      <c r="C11" s="38">
        <f>67704.368-B11</f>
        <v>8646.7720000000045</v>
      </c>
      <c r="D11" s="38">
        <f>70861.677-C11-B11</f>
        <v>3157.3089999999938</v>
      </c>
      <c r="E11" s="38">
        <f>88067.652-D11-C11-B11</f>
        <v>17205.974999999999</v>
      </c>
      <c r="F11" s="38">
        <f>86604.661-E11-D11-C11-B11</f>
        <v>-1462.9910000000091</v>
      </c>
      <c r="G11" s="38">
        <f>85876.2-F11-E11-D11-C11-B11</f>
        <v>-728.46099999998114</v>
      </c>
      <c r="H11" s="38">
        <f>81158.158-G11-F11-E11-D11-C11-B11</f>
        <v>-4718.0420000000158</v>
      </c>
      <c r="I11" s="46">
        <f t="shared" si="1"/>
        <v>81158.157999999996</v>
      </c>
    </row>
    <row r="12" spans="1:9" ht="18.75">
      <c r="A12" s="42" t="s">
        <v>17</v>
      </c>
      <c r="B12" s="38">
        <v>0</v>
      </c>
      <c r="C12" s="38">
        <v>0</v>
      </c>
      <c r="D12" s="38">
        <v>0</v>
      </c>
      <c r="E12" s="38">
        <f>0-D12-C12-B12</f>
        <v>0</v>
      </c>
      <c r="F12" s="38">
        <f>0-E12-D12-C12-B12</f>
        <v>0</v>
      </c>
      <c r="G12" s="38">
        <f>0-F12-E12-D12-C12-B12</f>
        <v>0</v>
      </c>
      <c r="H12" s="38">
        <f>0-G12-F12-E12-D12-C12-B12</f>
        <v>0</v>
      </c>
      <c r="I12" s="46">
        <f t="shared" si="1"/>
        <v>0</v>
      </c>
    </row>
    <row r="13" spans="1:9" ht="18.75">
      <c r="A13" s="42" t="s">
        <v>18</v>
      </c>
      <c r="B13" s="38">
        <v>812488.95700000005</v>
      </c>
      <c r="C13" s="38">
        <f>818162.138-B13</f>
        <v>5673.1809999999823</v>
      </c>
      <c r="D13" s="38">
        <f>850117.464-C13-B13</f>
        <v>31955.326000000001</v>
      </c>
      <c r="E13" s="38">
        <f>866846.85-D13-C13-B13</f>
        <v>16729.38599999994</v>
      </c>
      <c r="F13" s="38">
        <f>868347.472-E13-D13-C13-B13</f>
        <v>1500.6219999999739</v>
      </c>
      <c r="G13" s="38">
        <f>872998.027-F13-E13-D13-C13-B13</f>
        <v>4650.5550000000512</v>
      </c>
      <c r="H13" s="38">
        <f>884017.566-G13-F13-E13-D13-C13-B13</f>
        <v>11019.53899999999</v>
      </c>
      <c r="I13" s="46">
        <f t="shared" si="1"/>
        <v>884017.56599999999</v>
      </c>
    </row>
    <row r="14" spans="1:9" ht="18.75">
      <c r="A14" s="42" t="s">
        <v>19</v>
      </c>
      <c r="B14" s="38">
        <v>82126.864000000001</v>
      </c>
      <c r="C14" s="38">
        <f>85257.361-B14</f>
        <v>3130.497000000003</v>
      </c>
      <c r="D14" s="38">
        <f>85758.929-C14-B14</f>
        <v>501.5679999999993</v>
      </c>
      <c r="E14" s="38">
        <f>99971.999-D14-C14-B14</f>
        <v>14213.069999999992</v>
      </c>
      <c r="F14" s="38">
        <f>103344.231-E14-D14-C14-B14</f>
        <v>3372.2320000000036</v>
      </c>
      <c r="G14" s="38">
        <f>103322.538-F14-E14-D14-C14-B14</f>
        <v>-21.692999999999302</v>
      </c>
      <c r="H14" s="38">
        <f>104153.262-G14-F14-E14-D14-C14-B14</f>
        <v>830.72400000000198</v>
      </c>
      <c r="I14" s="46">
        <f t="shared" si="1"/>
        <v>104153.262</v>
      </c>
    </row>
    <row r="15" spans="1:9" ht="18.75">
      <c r="A15" s="42" t="s">
        <v>20</v>
      </c>
      <c r="B15" s="38">
        <v>172686.084</v>
      </c>
      <c r="C15" s="38">
        <f>172686.077-B15</f>
        <v>-7.0000000123400241E-3</v>
      </c>
      <c r="D15" s="38">
        <f>185450.495-C15-B15</f>
        <v>12764.418000000005</v>
      </c>
      <c r="E15" s="38">
        <f>186359.52-D15-C15-B15</f>
        <v>909.02499999999418</v>
      </c>
      <c r="F15" s="38">
        <f>186273.046-E15-D15-C15-B15</f>
        <v>-86.473999999987427</v>
      </c>
      <c r="G15" s="38">
        <f>186402.918-F15-E15-D15-C15-B15</f>
        <v>129.87200000000303</v>
      </c>
      <c r="H15" s="38">
        <f>184538.122-G15-F15-E15-D15-C15-B15</f>
        <v>-1864.7960000000021</v>
      </c>
      <c r="I15" s="46">
        <f t="shared" si="1"/>
        <v>184538.122</v>
      </c>
    </row>
    <row r="16" spans="1:9" ht="19.5" thickBot="1">
      <c r="A16" s="43" t="s">
        <v>21</v>
      </c>
      <c r="B16" s="44">
        <v>11709.442999999999</v>
      </c>
      <c r="C16" s="44">
        <f>11808.499-B16</f>
        <v>99.056000000000495</v>
      </c>
      <c r="D16" s="44">
        <f>12903.01-C16-B16</f>
        <v>1094.5110000000004</v>
      </c>
      <c r="E16" s="44">
        <f>13010.87-D16-C16-B16</f>
        <v>107.86000000000058</v>
      </c>
      <c r="F16" s="44">
        <f>13488.869-E16-D16-C16-B16</f>
        <v>477.9989999999998</v>
      </c>
      <c r="G16" s="44">
        <f>16792.639-F16-E16-D16-C16-B16</f>
        <v>3303.7699999999986</v>
      </c>
      <c r="H16" s="44">
        <f>13523.869-G16-F16-E16-D16-C16-B16</f>
        <v>-3268.7699999999986</v>
      </c>
      <c r="I16" s="47">
        <f t="shared" si="1"/>
        <v>13523.869000000001</v>
      </c>
    </row>
    <row r="17" spans="1:9">
      <c r="A17" s="55"/>
      <c r="B17" s="55"/>
      <c r="C17" s="52"/>
      <c r="D17" s="25"/>
      <c r="E17" s="25"/>
      <c r="F17" s="25"/>
      <c r="G17" s="25"/>
      <c r="H17" s="25"/>
    </row>
    <row r="18" spans="1:9" ht="30" customHeight="1">
      <c r="A18" s="55"/>
      <c r="B18" s="55"/>
      <c r="C18" s="52"/>
      <c r="I18" s="28"/>
    </row>
    <row r="19" spans="1:9" ht="42.6" customHeight="1">
      <c r="A19" s="27"/>
    </row>
  </sheetData>
  <mergeCells count="2">
    <mergeCell ref="A1:I1"/>
    <mergeCell ref="A17:B18"/>
  </mergeCells>
  <pageMargins left="1.1811023622047245" right="0.31496062992125984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ФУ АБМР СК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319_01</dc:creator>
  <cp:keywords/>
  <dc:description/>
  <cp:lastModifiedBy>X</cp:lastModifiedBy>
  <cp:revision/>
  <dcterms:created xsi:type="dcterms:W3CDTF">2015-09-22T06:51:07Z</dcterms:created>
  <dcterms:modified xsi:type="dcterms:W3CDTF">2025-07-21T08:51:58Z</dcterms:modified>
  <cp:category/>
  <cp:contentStatus/>
</cp:coreProperties>
</file>