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AM4PEPF0002D54A\EXCELCNV\057569f6-9194-4907-86d2-a52ed6f6eee4\"/>
    </mc:Choice>
  </mc:AlternateContent>
  <xr:revisionPtr revIDLastSave="0" documentId="8_{D8958324-AE5D-4645-943C-8AC88C19E482}" xr6:coauthVersionLast="47" xr6:coauthVersionMax="47" xr10:uidLastSave="{00000000-0000-0000-0000-000000000000}"/>
  <bookViews>
    <workbookView xWindow="-60" yWindow="-60" windowWidth="15480" windowHeight="11640" firstSheet="1" activeTab="1" xr2:uid="{37473D14-A451-4E3C-BB2A-0B79EEFE498F}"/>
  </bookViews>
  <sheets>
    <sheet name="2018" sheetId="2" state="hidden" r:id="rId1"/>
    <sheet name="2023" sheetId="4" r:id="rId2"/>
  </sheets>
  <definedNames>
    <definedName name="_xlnm.Print_Area" localSheetId="0">'2018'!$A$1:$H$30</definedName>
    <definedName name="_xlnm.Print_Area" localSheetId="1">'2023'!$A$1:$I$31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4" l="1"/>
  <c r="H10" i="4"/>
  <c r="H8" i="4"/>
  <c r="G21" i="4"/>
  <c r="H21" i="4" s="1"/>
  <c r="G12" i="4"/>
  <c r="H12" i="4" s="1"/>
  <c r="G7" i="4"/>
  <c r="D29" i="4"/>
  <c r="D23" i="4"/>
  <c r="E23" i="4" s="1"/>
  <c r="C28" i="4"/>
  <c r="D28" i="4" s="1"/>
  <c r="E28" i="4" s="1"/>
  <c r="F28" i="4" s="1"/>
  <c r="G28" i="4" s="1"/>
  <c r="H28" i="4" s="1"/>
  <c r="C27" i="4"/>
  <c r="D27" i="4" s="1"/>
  <c r="E27" i="4" s="1"/>
  <c r="F27" i="4" s="1"/>
  <c r="G27" i="4" s="1"/>
  <c r="H27" i="4" s="1"/>
  <c r="C26" i="4"/>
  <c r="I30" i="4"/>
  <c r="I25" i="4"/>
  <c r="I22" i="4"/>
  <c r="I20" i="4"/>
  <c r="I19" i="4"/>
  <c r="I18" i="4"/>
  <c r="I16" i="4"/>
  <c r="I15" i="4"/>
  <c r="I14" i="4"/>
  <c r="I13" i="4"/>
  <c r="I11" i="4"/>
  <c r="I10" i="4"/>
  <c r="I9" i="4"/>
  <c r="F17" i="4"/>
  <c r="D17" i="4"/>
  <c r="C17" i="4"/>
  <c r="B17" i="4"/>
  <c r="B24" i="4"/>
  <c r="F7" i="4"/>
  <c r="E7" i="4"/>
  <c r="D7" i="4"/>
  <c r="C7" i="4"/>
  <c r="B7" i="4"/>
  <c r="I21" i="4"/>
  <c r="H7" i="4"/>
  <c r="I7" i="4"/>
  <c r="I8" i="4"/>
  <c r="G17" i="4"/>
  <c r="I12" i="4"/>
  <c r="I28" i="4"/>
  <c r="I27" i="4"/>
  <c r="C6" i="4"/>
  <c r="F6" i="4"/>
  <c r="D6" i="4"/>
  <c r="B6" i="4"/>
  <c r="B31" i="4" s="1"/>
  <c r="G6" i="4"/>
  <c r="D26" i="4" l="1"/>
  <c r="C24" i="4"/>
  <c r="H23" i="4"/>
  <c r="E17" i="4"/>
  <c r="F29" i="4"/>
  <c r="H29" i="4" s="1"/>
  <c r="I29" i="4"/>
  <c r="E6" i="4" l="1"/>
  <c r="H17" i="4"/>
  <c r="I23" i="4"/>
  <c r="C31" i="4"/>
  <c r="E26" i="4"/>
  <c r="D24" i="4"/>
  <c r="D31" i="4" l="1"/>
  <c r="F26" i="4"/>
  <c r="E24" i="4"/>
  <c r="H6" i="4"/>
  <c r="I17" i="4"/>
  <c r="E31" i="4"/>
  <c r="I6" i="4"/>
  <c r="G26" i="4" l="1"/>
  <c r="F24" i="4"/>
  <c r="F31" i="4" l="1"/>
  <c r="H26" i="4"/>
  <c r="G24" i="4"/>
  <c r="G31" i="4" l="1"/>
  <c r="H24" i="4"/>
  <c r="I26" i="4"/>
  <c r="H31" i="4" l="1"/>
  <c r="I31" i="4" s="1"/>
  <c r="I24" i="4"/>
</calcChain>
</file>

<file path=xl/sharedStrings.xml><?xml version="1.0" encoding="utf-8"?>
<sst xmlns="http://schemas.openxmlformats.org/spreadsheetml/2006/main" count="37" uniqueCount="37">
  <si>
    <t>Сведения
о внесенных изменениях в решение Совета Грачевского муниципального округа Ставропольского края от 20.12.2023 г. № 93 "О бюджете Грачевского муниципального округа Ставропольского края на 2024 год и плановый период 2025 и 2026 годов" в части доходов</t>
  </si>
  <si>
    <t>(тыс. руб.)</t>
  </si>
  <si>
    <t>Наименование доходов</t>
  </si>
  <si>
    <t>Утверждено решением № 93 от 20.12.2023 г.</t>
  </si>
  <si>
    <t>изменение 1 решение совета № 1 от 19.02.2024 г.</t>
  </si>
  <si>
    <t xml:space="preserve">изменение 2             решение совета № 15 от 23.04.2024 г. </t>
  </si>
  <si>
    <t>изменение 3           решение совета № 25 от 02.07.2024 г.</t>
  </si>
  <si>
    <t>изменение 4           решение совета № 34 от 20.09.2024 г.</t>
  </si>
  <si>
    <t xml:space="preserve">изменение 5   решение совета № 41 от 16.10.2024 г. </t>
  </si>
  <si>
    <t xml:space="preserve">изменение 6            решение совета № 48 от 06.12.2024 г. </t>
  </si>
  <si>
    <t>Уточненный план                           на 2024 год</t>
  </si>
  <si>
    <t>НАЛОГОВЫЕ И НЕНАЛОГОВЫЕ ДОХОДЫ</t>
  </si>
  <si>
    <t>НАЛОГОВЫЕ ДОХОДЫ</t>
  </si>
  <si>
    <t>Налог на доходы физических лиц</t>
  </si>
  <si>
    <t>Акцизы по подакцизным товарам (продукции), производимым на территории Российской Федерации</t>
  </si>
  <si>
    <t>Налог, взимаемый в связи с применением упрощенной системы налогообложения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</si>
  <si>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</si>
  <si>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</si>
  <si>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</si>
  <si>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</t>
  </si>
  <si>
    <t>Земельный налог</t>
  </si>
  <si>
    <t xml:space="preserve">Государственная пошлина </t>
  </si>
  <si>
    <t>НЕНАЛОГОВЫЕ ДОХОДЫ</t>
  </si>
  <si>
    <t>Доходы от использования имушества, находящегося в государственной и муниципальной собственности</t>
  </si>
  <si>
    <t>Плата за негативное воздействие на окружающую среду</t>
  </si>
  <si>
    <t>Доходы от оказания платных услуг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</si>
  <si>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</si>
  <si>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</si>
  <si>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</si>
  <si>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</si>
  <si>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Дотации</t>
  </si>
  <si>
    <t>Субсидии</t>
  </si>
  <si>
    <t>Субвенции</t>
  </si>
  <si>
    <t>Иные межбюджетные трансферты</t>
  </si>
  <si>
    <t xml:space="preserve">Прочие безвозмездные поступления 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</si>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</sst>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2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2" fillId="0" borderId="0" xfId="0" applyFont="1"/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vertical="center" wrapText="1"/>
    </xf>
    <xf numFmtId="0" fontId="3" fillId="2" borderId="0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/>
    <xf numFmtId="4" fontId="2" fillId="0" borderId="0" xfId="0" applyNumberFormat="1" applyFont="1"/>
    <xf numFmtId="0" fontId="1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4" fontId="2" fillId="0" borderId="5" xfId="0" applyNumberFormat="1" applyFont="1" applyFill="1" applyBorder="1" applyAlignment="1">
      <alignment vertical="center" wrapText="1"/>
    </xf>
    <xf numFmtId="0" fontId="2" fillId="0" borderId="0" xfId="0" applyFont="1" applyFill="1"/>
    <xf numFmtId="4" fontId="2" fillId="0" borderId="0" xfId="0" applyNumberFormat="1" applyFont="1" applyFill="1"/>
    <xf numFmtId="0" fontId="1" fillId="0" borderId="0" xfId="0" applyFont="1" applyFill="1"/>
    <xf numFmtId="0" fontId="2" fillId="0" borderId="0" xfId="0" applyFont="1" applyFill="1" applyAlignment="1">
      <alignment horizontal="justify" vertical="center"/>
    </xf>
    <xf numFmtId="4" fontId="1" fillId="0" borderId="0" xfId="0" applyNumberFormat="1" applyFont="1" applyFill="1"/>
    <xf numFmtId="0" fontId="3" fillId="0" borderId="0" xfId="0" applyFont="1" applyFill="1" applyBorder="1" applyAlignment="1">
      <alignment horizontal="center" wrapText="1"/>
    </xf>
    <xf numFmtId="0" fontId="7" fillId="0" borderId="0" xfId="0" applyFont="1" applyFill="1"/>
    <xf numFmtId="0" fontId="4" fillId="0" borderId="0" xfId="0" applyFont="1" applyFill="1" applyBorder="1" applyAlignment="1">
      <alignment horizontal="center" wrapText="1"/>
    </xf>
    <xf numFmtId="0" fontId="7" fillId="3" borderId="0" xfId="0" applyFont="1" applyFill="1"/>
    <xf numFmtId="0" fontId="7" fillId="4" borderId="0" xfId="0" applyFont="1" applyFill="1"/>
    <xf numFmtId="0" fontId="9" fillId="3" borderId="7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justify" vertical="center" wrapText="1"/>
    </xf>
    <xf numFmtId="0" fontId="9" fillId="4" borderId="9" xfId="0" applyFont="1" applyFill="1" applyBorder="1" applyAlignment="1">
      <alignment horizontal="justify" vertical="center" wrapText="1"/>
    </xf>
    <xf numFmtId="0" fontId="10" fillId="0" borderId="10" xfId="0" applyFont="1" applyBorder="1" applyAlignment="1">
      <alignment horizontal="justify" vertical="center" wrapText="1"/>
    </xf>
    <xf numFmtId="0" fontId="10" fillId="0" borderId="11" xfId="0" applyFont="1" applyBorder="1" applyAlignment="1">
      <alignment horizontal="justify" vertical="center" wrapText="1"/>
    </xf>
    <xf numFmtId="0" fontId="10" fillId="0" borderId="12" xfId="0" applyFont="1" applyBorder="1" applyAlignment="1">
      <alignment horizontal="justify" vertical="center" wrapText="1"/>
    </xf>
    <xf numFmtId="0" fontId="7" fillId="5" borderId="0" xfId="0" applyFont="1" applyFill="1"/>
    <xf numFmtId="0" fontId="8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4" fontId="7" fillId="5" borderId="9" xfId="0" applyNumberFormat="1" applyFont="1" applyFill="1" applyBorder="1" applyAlignment="1">
      <alignment vertical="center" wrapText="1"/>
    </xf>
    <xf numFmtId="4" fontId="7" fillId="4" borderId="9" xfId="0" applyNumberFormat="1" applyFont="1" applyFill="1" applyBorder="1" applyAlignment="1">
      <alignment vertical="center" wrapText="1"/>
    </xf>
    <xf numFmtId="0" fontId="8" fillId="3" borderId="13" xfId="0" applyFont="1" applyFill="1" applyBorder="1" applyAlignment="1">
      <alignment horizontal="center" vertical="center" wrapText="1"/>
    </xf>
    <xf numFmtId="4" fontId="8" fillId="5" borderId="14" xfId="0" applyNumberFormat="1" applyFont="1" applyFill="1" applyBorder="1" applyAlignment="1">
      <alignment vertical="center" wrapText="1"/>
    </xf>
    <xf numFmtId="4" fontId="8" fillId="4" borderId="14" xfId="0" applyNumberFormat="1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justify" vertical="center" wrapText="1"/>
    </xf>
    <xf numFmtId="0" fontId="10" fillId="2" borderId="12" xfId="0" applyFont="1" applyFill="1" applyBorder="1" applyAlignment="1">
      <alignment horizontal="justify" vertical="center" wrapText="1"/>
    </xf>
    <xf numFmtId="0" fontId="7" fillId="6" borderId="0" xfId="0" applyFont="1" applyFill="1"/>
    <xf numFmtId="0" fontId="9" fillId="6" borderId="15" xfId="0" applyFont="1" applyFill="1" applyBorder="1" applyAlignment="1">
      <alignment horizontal="justify" vertical="center" wrapText="1"/>
    </xf>
    <xf numFmtId="0" fontId="10" fillId="2" borderId="7" xfId="0" applyFont="1" applyFill="1" applyBorder="1" applyAlignment="1">
      <alignment horizontal="justify" vertical="center" wrapText="1"/>
    </xf>
    <xf numFmtId="0" fontId="10" fillId="2" borderId="8" xfId="0" applyFont="1" applyFill="1" applyBorder="1" applyAlignment="1">
      <alignment horizontal="justify" vertical="center" wrapText="1"/>
    </xf>
    <xf numFmtId="4" fontId="2" fillId="0" borderId="10" xfId="0" applyNumberFormat="1" applyFont="1" applyFill="1" applyBorder="1" applyAlignment="1">
      <alignment horizontal="right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11" xfId="0" applyNumberFormat="1" applyFont="1" applyFill="1" applyBorder="1" applyAlignment="1">
      <alignment horizontal="right" vertical="center" wrapText="1"/>
    </xf>
    <xf numFmtId="4" fontId="1" fillId="0" borderId="17" xfId="0" applyNumberFormat="1" applyFont="1" applyFill="1" applyBorder="1" applyAlignment="1">
      <alignment horizontal="right" vertical="center" wrapText="1"/>
    </xf>
    <xf numFmtId="4" fontId="2" fillId="0" borderId="12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4" fontId="7" fillId="4" borderId="9" xfId="0" applyNumberFormat="1" applyFont="1" applyFill="1" applyBorder="1" applyAlignment="1">
      <alignment horizontal="right" vertical="center" wrapText="1"/>
    </xf>
    <xf numFmtId="4" fontId="8" fillId="4" borderId="14" xfId="0" applyNumberFormat="1" applyFont="1" applyFill="1" applyBorder="1" applyAlignment="1">
      <alignment horizontal="right" vertical="center" wrapText="1"/>
    </xf>
    <xf numFmtId="4" fontId="7" fillId="5" borderId="9" xfId="0" applyNumberFormat="1" applyFont="1" applyFill="1" applyBorder="1" applyAlignment="1">
      <alignment horizontal="right" vertical="center" wrapText="1"/>
    </xf>
    <xf numFmtId="4" fontId="8" fillId="5" borderId="14" xfId="0" applyNumberFormat="1" applyFont="1" applyFill="1" applyBorder="1" applyAlignment="1">
      <alignment horizontal="right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 vertical="center" wrapText="1"/>
    </xf>
    <xf numFmtId="4" fontId="2" fillId="2" borderId="11" xfId="0" applyNumberFormat="1" applyFont="1" applyFill="1" applyBorder="1" applyAlignment="1">
      <alignment horizontal="right"/>
    </xf>
    <xf numFmtId="4" fontId="2" fillId="2" borderId="12" xfId="0" applyNumberFormat="1" applyFont="1" applyFill="1" applyBorder="1" applyAlignment="1">
      <alignment horizontal="right"/>
    </xf>
    <xf numFmtId="4" fontId="2" fillId="2" borderId="8" xfId="0" applyNumberFormat="1" applyFont="1" applyFill="1" applyBorder="1" applyAlignment="1">
      <alignment horizontal="right"/>
    </xf>
    <xf numFmtId="4" fontId="7" fillId="6" borderId="15" xfId="0" applyNumberFormat="1" applyFont="1" applyFill="1" applyBorder="1" applyAlignment="1">
      <alignment horizontal="right"/>
    </xf>
    <xf numFmtId="4" fontId="8" fillId="6" borderId="19" xfId="0" applyNumberFormat="1" applyFont="1" applyFill="1" applyBorder="1" applyAlignment="1">
      <alignment horizontal="right"/>
    </xf>
    <xf numFmtId="0" fontId="10" fillId="0" borderId="7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4" fontId="1" fillId="0" borderId="20" xfId="0" applyNumberFormat="1" applyFont="1" applyFill="1" applyBorder="1" applyAlignment="1">
      <alignment horizontal="right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" fontId="1" fillId="2" borderId="20" xfId="0" applyNumberFormat="1" applyFont="1" applyFill="1" applyBorder="1" applyAlignment="1">
      <alignment horizontal="right" vertical="center" wrapText="1"/>
    </xf>
    <xf numFmtId="4" fontId="2" fillId="2" borderId="21" xfId="0" applyNumberFormat="1" applyFont="1" applyFill="1" applyBorder="1" applyAlignment="1">
      <alignment horizontal="right" vertical="center" wrapText="1"/>
    </xf>
    <xf numFmtId="4" fontId="1" fillId="2" borderId="21" xfId="0" applyNumberFormat="1" applyFont="1" applyFill="1" applyBorder="1" applyAlignment="1">
      <alignment horizontal="right"/>
    </xf>
    <xf numFmtId="4" fontId="1" fillId="2" borderId="22" xfId="0" applyNumberFormat="1" applyFont="1" applyFill="1" applyBorder="1" applyAlignment="1">
      <alignment horizontal="right"/>
    </xf>
    <xf numFmtId="4" fontId="1" fillId="2" borderId="13" xfId="0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" fillId="0" borderId="0" xfId="1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_формы 1" xfId="1" xr:uid="{B8DACE31-DB91-4E27-930F-7CACD2E565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8E07A-842C-4027-9E6C-2C4742384212}">
  <dimension ref="A1:I30"/>
  <sheetViews>
    <sheetView view="pageBreakPreview" zoomScaleNormal="100" zoomScaleSheetLayoutView="100" workbookViewId="0">
      <pane xSplit="1" ySplit="4" topLeftCell="B5" activePane="bottomRight" state="frozen"/>
      <selection pane="bottomRight" sqref="A1:IV65536"/>
      <selection pane="bottomLeft" activeCell="A4" sqref="A4"/>
      <selection pane="topRight" activeCell="B1" sqref="B1"/>
    </sheetView>
  </sheetViews>
  <sheetFormatPr defaultRowHeight="15.75"/>
  <cols>
    <col min="1" max="1" width="37.5703125" style="1" customWidth="1"/>
    <col min="2" max="2" width="21.42578125" style="16" customWidth="1"/>
    <col min="3" max="3" width="19.5703125" style="1" customWidth="1"/>
    <col min="4" max="4" width="19.85546875" style="1" customWidth="1"/>
    <col min="5" max="6" width="21.42578125" style="1" customWidth="1"/>
    <col min="7" max="7" width="21.5703125" style="1" customWidth="1"/>
    <col min="8" max="8" width="17" style="1" customWidth="1"/>
    <col min="9" max="16384" width="9.140625" style="1"/>
  </cols>
  <sheetData>
    <row r="1" spans="1:8" ht="33" customHeight="1">
      <c r="A1" s="87"/>
      <c r="B1" s="87"/>
      <c r="C1" s="87"/>
      <c r="D1" s="87"/>
      <c r="E1" s="87"/>
      <c r="F1" s="87"/>
      <c r="G1" s="87"/>
      <c r="H1" s="87"/>
    </row>
    <row r="2" spans="1:8" ht="19.5" thickBot="1">
      <c r="A2" s="84"/>
      <c r="B2" s="13"/>
      <c r="C2" s="84"/>
      <c r="D2" s="84"/>
      <c r="E2" s="84"/>
      <c r="F2" s="84"/>
      <c r="G2" s="84"/>
      <c r="H2" s="84"/>
    </row>
    <row r="3" spans="1:8" ht="114.75" customHeight="1">
      <c r="A3" s="7"/>
      <c r="B3" s="19"/>
      <c r="C3" s="20"/>
      <c r="D3" s="20"/>
      <c r="E3" s="20"/>
      <c r="F3" s="20"/>
      <c r="G3" s="20"/>
      <c r="H3" s="8"/>
    </row>
    <row r="4" spans="1:8">
      <c r="A4" s="9"/>
      <c r="B4" s="14"/>
      <c r="C4" s="6"/>
      <c r="D4" s="6"/>
      <c r="E4" s="6"/>
      <c r="F4" s="6"/>
      <c r="G4" s="6"/>
      <c r="H4" s="10"/>
    </row>
    <row r="5" spans="1:8">
      <c r="A5" s="21"/>
      <c r="B5" s="15"/>
      <c r="C5" s="2"/>
      <c r="D5" s="2"/>
      <c r="E5" s="2"/>
      <c r="F5" s="2"/>
      <c r="G5" s="2"/>
      <c r="H5" s="23"/>
    </row>
    <row r="6" spans="1:8">
      <c r="A6" s="11"/>
      <c r="B6" s="15"/>
      <c r="C6" s="2"/>
      <c r="D6" s="2"/>
      <c r="E6" s="2"/>
      <c r="F6" s="2"/>
      <c r="G6" s="2"/>
      <c r="H6" s="23"/>
    </row>
    <row r="7" spans="1:8">
      <c r="A7" s="11"/>
      <c r="B7" s="15"/>
      <c r="C7" s="2"/>
      <c r="D7" s="2"/>
      <c r="E7" s="2"/>
      <c r="F7" s="2"/>
      <c r="G7" s="2"/>
      <c r="H7" s="23"/>
    </row>
    <row r="8" spans="1:8">
      <c r="A8" s="11"/>
      <c r="B8" s="15"/>
      <c r="C8" s="2"/>
      <c r="D8" s="2"/>
      <c r="E8" s="2"/>
      <c r="F8" s="2"/>
      <c r="G8" s="2"/>
      <c r="H8" s="23"/>
    </row>
    <row r="9" spans="1:8">
      <c r="A9" s="21"/>
      <c r="B9" s="15"/>
      <c r="C9" s="2"/>
      <c r="D9" s="2"/>
      <c r="E9" s="2"/>
      <c r="F9" s="2"/>
      <c r="G9" s="2"/>
      <c r="H9" s="23"/>
    </row>
    <row r="10" spans="1:8">
      <c r="A10" s="11"/>
      <c r="B10" s="15"/>
      <c r="C10" s="2"/>
      <c r="D10" s="2"/>
      <c r="E10" s="2"/>
      <c r="F10" s="2"/>
      <c r="G10" s="2"/>
      <c r="H10" s="23"/>
    </row>
    <row r="11" spans="1:8">
      <c r="A11" s="11"/>
      <c r="B11" s="15"/>
      <c r="C11" s="2"/>
      <c r="D11" s="2"/>
      <c r="E11" s="2"/>
      <c r="F11" s="2"/>
      <c r="G11" s="2"/>
      <c r="H11" s="23"/>
    </row>
    <row r="12" spans="1:8">
      <c r="A12" s="11"/>
      <c r="B12" s="15"/>
      <c r="C12" s="2"/>
      <c r="D12" s="2"/>
      <c r="E12" s="2"/>
      <c r="F12" s="2"/>
      <c r="G12" s="2"/>
      <c r="H12" s="12"/>
    </row>
    <row r="13" spans="1:8">
      <c r="A13" s="11"/>
      <c r="B13" s="15"/>
      <c r="C13" s="2"/>
      <c r="D13" s="2"/>
      <c r="E13" s="4"/>
      <c r="F13" s="4"/>
      <c r="G13" s="4"/>
      <c r="H13" s="12"/>
    </row>
    <row r="14" spans="1:8">
      <c r="A14" s="21"/>
      <c r="B14" s="15"/>
      <c r="C14" s="2"/>
      <c r="D14" s="2"/>
      <c r="E14" s="4"/>
      <c r="F14" s="4"/>
      <c r="G14" s="4"/>
      <c r="H14" s="12"/>
    </row>
    <row r="15" spans="1:8">
      <c r="A15" s="21"/>
      <c r="B15" s="15"/>
      <c r="C15" s="2"/>
      <c r="D15" s="2"/>
      <c r="E15" s="4"/>
      <c r="F15" s="4"/>
      <c r="G15" s="4"/>
      <c r="H15" s="12"/>
    </row>
    <row r="16" spans="1:8">
      <c r="A16" s="21"/>
      <c r="B16" s="15"/>
      <c r="C16" s="2"/>
      <c r="D16" s="2"/>
      <c r="E16" s="2"/>
      <c r="F16" s="4"/>
      <c r="G16" s="4"/>
      <c r="H16" s="12"/>
    </row>
    <row r="17" spans="1:9">
      <c r="A17" s="21"/>
      <c r="B17" s="15"/>
      <c r="C17" s="2"/>
      <c r="D17" s="2"/>
      <c r="E17" s="2"/>
      <c r="F17" s="4"/>
      <c r="G17" s="4"/>
      <c r="H17" s="12"/>
    </row>
    <row r="18" spans="1:9">
      <c r="A18" s="21"/>
      <c r="B18" s="15"/>
      <c r="C18" s="2"/>
      <c r="D18" s="2"/>
      <c r="E18" s="2"/>
      <c r="F18" s="4"/>
      <c r="G18" s="4"/>
      <c r="H18" s="12"/>
    </row>
    <row r="19" spans="1:9">
      <c r="A19" s="21"/>
      <c r="B19" s="15"/>
      <c r="C19" s="2"/>
      <c r="D19" s="2"/>
      <c r="E19" s="2"/>
      <c r="F19" s="4"/>
      <c r="G19" s="4"/>
      <c r="H19" s="12"/>
    </row>
    <row r="20" spans="1:9">
      <c r="A20" s="21"/>
      <c r="B20" s="15"/>
      <c r="C20" s="2"/>
      <c r="D20" s="2"/>
      <c r="E20" s="2"/>
      <c r="F20" s="4"/>
      <c r="G20" s="4"/>
      <c r="H20" s="12"/>
    </row>
    <row r="21" spans="1:9">
      <c r="A21" s="21"/>
      <c r="B21" s="15"/>
      <c r="C21" s="2"/>
      <c r="D21" s="2"/>
      <c r="E21" s="2"/>
      <c r="F21" s="4"/>
      <c r="G21" s="4"/>
      <c r="H21" s="12"/>
    </row>
    <row r="22" spans="1:9">
      <c r="A22" s="21"/>
      <c r="B22" s="15"/>
      <c r="C22" s="2"/>
      <c r="D22" s="2"/>
      <c r="E22" s="2"/>
      <c r="F22" s="4"/>
      <c r="G22" s="4"/>
      <c r="H22" s="12"/>
    </row>
    <row r="23" spans="1:9">
      <c r="A23" s="22"/>
      <c r="B23" s="15"/>
      <c r="C23" s="2"/>
      <c r="D23" s="2"/>
      <c r="E23" s="2"/>
      <c r="F23" s="4"/>
      <c r="G23" s="4"/>
      <c r="H23" s="2"/>
    </row>
    <row r="24" spans="1:9">
      <c r="A24" s="3"/>
      <c r="B24" s="15"/>
      <c r="C24" s="2"/>
      <c r="D24" s="2"/>
      <c r="E24" s="2"/>
      <c r="F24" s="4"/>
      <c r="G24" s="4"/>
      <c r="H24" s="2"/>
    </row>
    <row r="26" spans="1:9">
      <c r="C26" s="17"/>
      <c r="D26" s="17"/>
      <c r="E26" s="17"/>
      <c r="F26" s="17"/>
      <c r="G26" s="17"/>
    </row>
    <row r="27" spans="1:9">
      <c r="A27" s="88"/>
      <c r="B27" s="88"/>
      <c r="C27" s="17"/>
      <c r="D27" s="17"/>
      <c r="E27" s="17"/>
      <c r="F27" s="17"/>
      <c r="G27" s="17"/>
      <c r="H27" s="17"/>
      <c r="I27" s="18"/>
    </row>
    <row r="28" spans="1:9" ht="30" customHeight="1">
      <c r="A28" s="88"/>
      <c r="B28" s="88"/>
      <c r="I28" s="18"/>
    </row>
    <row r="29" spans="1:9">
      <c r="A29" s="5"/>
      <c r="B29" s="1"/>
      <c r="I29" s="18"/>
    </row>
    <row r="30" spans="1:9">
      <c r="A30" s="5"/>
      <c r="B30" s="1"/>
      <c r="I30" s="18"/>
    </row>
  </sheetData>
  <mergeCells count="2">
    <mergeCell ref="A1:H1"/>
    <mergeCell ref="A27:B28"/>
  </mergeCells>
  <phoneticPr fontId="0" type="noConversion"/>
  <pageMargins left="0" right="0" top="0" bottom="0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B7681-38DC-4AA0-A17A-8BCE4353AB67}">
  <sheetPr>
    <pageSetUpPr fitToPage="1"/>
  </sheetPr>
  <dimension ref="A1:I34"/>
  <sheetViews>
    <sheetView tabSelected="1" view="pageBreakPreview" zoomScaleNormal="100" zoomScaleSheetLayoutView="100" workbookViewId="0">
      <pane xSplit="1" topLeftCell="B1" activePane="topRight" state="frozen"/>
      <selection pane="topRight" activeCell="C24" sqref="C24:H24"/>
    </sheetView>
  </sheetViews>
  <sheetFormatPr defaultRowHeight="15.75"/>
  <cols>
    <col min="1" max="1" width="61" style="24" customWidth="1"/>
    <col min="2" max="3" width="22" style="24" customWidth="1"/>
    <col min="4" max="4" width="23.42578125" style="24" customWidth="1"/>
    <col min="5" max="5" width="23.7109375" style="24" customWidth="1"/>
    <col min="6" max="6" width="23.42578125" style="24" customWidth="1"/>
    <col min="7" max="7" width="23.28515625" style="24" customWidth="1"/>
    <col min="8" max="8" width="23.42578125" style="24" customWidth="1"/>
    <col min="9" max="9" width="16.42578125" style="26" customWidth="1"/>
    <col min="10" max="16384" width="9.140625" style="24"/>
  </cols>
  <sheetData>
    <row r="1" spans="1:9" ht="107.25" customHeight="1">
      <c r="A1" s="89" t="s">
        <v>0</v>
      </c>
      <c r="B1" s="89"/>
      <c r="C1" s="89"/>
      <c r="D1" s="89"/>
      <c r="E1" s="89"/>
      <c r="F1" s="89"/>
      <c r="G1" s="89"/>
      <c r="H1" s="89"/>
      <c r="I1" s="89"/>
    </row>
    <row r="2" spans="1:9" ht="24" customHeight="1">
      <c r="A2" s="86"/>
      <c r="B2" s="86"/>
      <c r="C2" s="86"/>
      <c r="D2" s="86"/>
      <c r="E2" s="86"/>
      <c r="F2" s="86"/>
      <c r="G2" s="86"/>
      <c r="H2" s="86"/>
      <c r="I2" s="86"/>
    </row>
    <row r="3" spans="1:9" ht="19.5" thickBot="1">
      <c r="A3" s="29"/>
      <c r="B3" s="29"/>
      <c r="C3" s="29"/>
      <c r="D3" s="29"/>
      <c r="E3" s="29"/>
      <c r="F3" s="29"/>
      <c r="G3" s="29"/>
      <c r="I3" s="31" t="s">
        <v>1</v>
      </c>
    </row>
    <row r="4" spans="1:9" s="32" customFormat="1" ht="49.5" customHeight="1">
      <c r="A4" s="34" t="s">
        <v>2</v>
      </c>
      <c r="B4" s="42" t="s">
        <v>3</v>
      </c>
      <c r="C4" s="42" t="s">
        <v>4</v>
      </c>
      <c r="D4" s="42" t="s">
        <v>5</v>
      </c>
      <c r="E4" s="42" t="s">
        <v>6</v>
      </c>
      <c r="F4" s="42" t="s">
        <v>7</v>
      </c>
      <c r="G4" s="42" t="s">
        <v>8</v>
      </c>
      <c r="H4" s="42" t="s">
        <v>9</v>
      </c>
      <c r="I4" s="42" t="s">
        <v>10</v>
      </c>
    </row>
    <row r="5" spans="1:9" s="32" customFormat="1" ht="16.5" thickBot="1">
      <c r="A5" s="35">
        <v>1</v>
      </c>
      <c r="B5" s="43">
        <v>2</v>
      </c>
      <c r="C5" s="43">
        <v>3</v>
      </c>
      <c r="D5" s="43">
        <v>4</v>
      </c>
      <c r="E5" s="43">
        <v>5</v>
      </c>
      <c r="F5" s="43">
        <v>6</v>
      </c>
      <c r="G5" s="43">
        <v>7</v>
      </c>
      <c r="H5" s="43">
        <v>8</v>
      </c>
      <c r="I5" s="46">
        <v>12</v>
      </c>
    </row>
    <row r="6" spans="1:9" s="41" customFormat="1" ht="16.5" thickBot="1">
      <c r="A6" s="36" t="s">
        <v>11</v>
      </c>
      <c r="B6" s="44">
        <f>B7+B17</f>
        <v>269351.641</v>
      </c>
      <c r="C6" s="44">
        <f t="shared" ref="C6:H6" si="0">C7+C17</f>
        <v>0</v>
      </c>
      <c r="D6" s="44">
        <f t="shared" si="0"/>
        <v>44.400000000000091</v>
      </c>
      <c r="E6" s="44">
        <f t="shared" si="0"/>
        <v>420.43099999999981</v>
      </c>
      <c r="F6" s="44">
        <f t="shared" si="0"/>
        <v>1518.9390000000001</v>
      </c>
      <c r="G6" s="44">
        <f t="shared" si="0"/>
        <v>6510.8469999999998</v>
      </c>
      <c r="H6" s="44">
        <f t="shared" si="0"/>
        <v>45108.822</v>
      </c>
      <c r="I6" s="47">
        <f>B6+C6+D6+E6+F6+G6+H6</f>
        <v>322955.08</v>
      </c>
    </row>
    <row r="7" spans="1:9" s="33" customFormat="1" ht="16.5" thickBot="1">
      <c r="A7" s="37" t="s">
        <v>12</v>
      </c>
      <c r="B7" s="45">
        <f>B8+B9+B10+B11+B12+B13+B14+B15+B16</f>
        <v>225813.87000000002</v>
      </c>
      <c r="C7" s="45">
        <f t="shared" ref="C7:H7" si="1">C8+C9+C10+C11+C12+C13+C14+C15+C16</f>
        <v>0</v>
      </c>
      <c r="D7" s="45">
        <f t="shared" si="1"/>
        <v>0</v>
      </c>
      <c r="E7" s="45">
        <f t="shared" si="1"/>
        <v>0</v>
      </c>
      <c r="F7" s="45">
        <f t="shared" si="1"/>
        <v>0</v>
      </c>
      <c r="G7" s="45">
        <f t="shared" si="1"/>
        <v>0</v>
      </c>
      <c r="H7" s="45">
        <f t="shared" si="1"/>
        <v>21932.263999999996</v>
      </c>
      <c r="I7" s="48">
        <f t="shared" ref="I7:I31" si="2">B7+C7+D7+E7+F7+G7+H7</f>
        <v>247746.13400000002</v>
      </c>
    </row>
    <row r="8" spans="1:9">
      <c r="A8" s="38" t="s">
        <v>13</v>
      </c>
      <c r="B8" s="55">
        <v>137898.64000000001</v>
      </c>
      <c r="C8" s="55">
        <v>0</v>
      </c>
      <c r="D8" s="55">
        <v>0</v>
      </c>
      <c r="E8" s="55">
        <v>0</v>
      </c>
      <c r="F8" s="55">
        <v>0</v>
      </c>
      <c r="G8" s="55">
        <v>0</v>
      </c>
      <c r="H8" s="55">
        <f>153115.904-B8</f>
        <v>15217.263999999996</v>
      </c>
      <c r="I8" s="56">
        <f t="shared" si="2"/>
        <v>153115.90400000001</v>
      </c>
    </row>
    <row r="9" spans="1:9" ht="31.5">
      <c r="A9" s="39" t="s">
        <v>14</v>
      </c>
      <c r="B9" s="57">
        <v>22173.23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8">
        <f t="shared" si="2"/>
        <v>22173.23</v>
      </c>
    </row>
    <row r="10" spans="1:9" ht="45.6" customHeight="1">
      <c r="A10" s="39" t="s">
        <v>15</v>
      </c>
      <c r="B10" s="57">
        <v>10005</v>
      </c>
      <c r="C10" s="57">
        <v>0</v>
      </c>
      <c r="D10" s="57">
        <v>0</v>
      </c>
      <c r="E10" s="57">
        <v>0</v>
      </c>
      <c r="F10" s="57">
        <v>0</v>
      </c>
      <c r="G10" s="57">
        <v>2000</v>
      </c>
      <c r="H10" s="57">
        <f>17005-G10-B10</f>
        <v>5000</v>
      </c>
      <c r="I10" s="58">
        <f t="shared" si="2"/>
        <v>17005</v>
      </c>
    </row>
    <row r="11" spans="1:9" ht="31.5">
      <c r="A11" s="39" t="s">
        <v>16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8">
        <f t="shared" si="2"/>
        <v>0</v>
      </c>
    </row>
    <row r="12" spans="1:9">
      <c r="A12" s="39" t="s">
        <v>17</v>
      </c>
      <c r="B12" s="57">
        <v>5282</v>
      </c>
      <c r="C12" s="57">
        <v>0</v>
      </c>
      <c r="D12" s="57">
        <v>0</v>
      </c>
      <c r="E12" s="57">
        <v>0</v>
      </c>
      <c r="F12" s="57">
        <v>0</v>
      </c>
      <c r="G12" s="57">
        <f>2782-B12</f>
        <v>-2500</v>
      </c>
      <c r="H12" s="57">
        <f>2497-G12-B12</f>
        <v>-285</v>
      </c>
      <c r="I12" s="58">
        <f t="shared" si="2"/>
        <v>2497</v>
      </c>
    </row>
    <row r="13" spans="1:9" ht="47.25">
      <c r="A13" s="39" t="s">
        <v>18</v>
      </c>
      <c r="B13" s="57">
        <v>2257</v>
      </c>
      <c r="C13" s="57">
        <v>0</v>
      </c>
      <c r="D13" s="57">
        <v>0</v>
      </c>
      <c r="E13" s="57">
        <v>0</v>
      </c>
      <c r="F13" s="57">
        <v>0</v>
      </c>
      <c r="G13" s="57">
        <v>500</v>
      </c>
      <c r="H13" s="57">
        <v>0</v>
      </c>
      <c r="I13" s="58">
        <f t="shared" si="2"/>
        <v>2757</v>
      </c>
    </row>
    <row r="14" spans="1:9" s="30" customFormat="1">
      <c r="A14" s="39" t="s">
        <v>19</v>
      </c>
      <c r="B14" s="57">
        <v>8018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  <c r="H14" s="57">
        <v>2000</v>
      </c>
      <c r="I14" s="58">
        <f t="shared" si="2"/>
        <v>10018</v>
      </c>
    </row>
    <row r="15" spans="1:9">
      <c r="A15" s="39" t="s">
        <v>20</v>
      </c>
      <c r="B15" s="57">
        <v>34208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  <c r="H15" s="57">
        <v>0</v>
      </c>
      <c r="I15" s="58">
        <f t="shared" si="2"/>
        <v>34208</v>
      </c>
    </row>
    <row r="16" spans="1:9" ht="16.5" thickBot="1">
      <c r="A16" s="40" t="s">
        <v>21</v>
      </c>
      <c r="B16" s="59">
        <v>5972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59">
        <v>0</v>
      </c>
      <c r="I16" s="60">
        <f t="shared" si="2"/>
        <v>5972</v>
      </c>
    </row>
    <row r="17" spans="1:9" s="33" customFormat="1" ht="16.5" thickBot="1">
      <c r="A17" s="37" t="s">
        <v>22</v>
      </c>
      <c r="B17" s="61">
        <f>B18+B19+B20+B22+B23+B21</f>
        <v>43537.771000000001</v>
      </c>
      <c r="C17" s="61">
        <f t="shared" ref="C17:H17" si="3">C18+C19+C20+C22+C23+C21</f>
        <v>0</v>
      </c>
      <c r="D17" s="61">
        <f t="shared" si="3"/>
        <v>44.400000000000091</v>
      </c>
      <c r="E17" s="61">
        <f t="shared" si="3"/>
        <v>420.43099999999981</v>
      </c>
      <c r="F17" s="61">
        <f t="shared" si="3"/>
        <v>1518.9390000000001</v>
      </c>
      <c r="G17" s="61">
        <f t="shared" si="3"/>
        <v>6510.8469999999998</v>
      </c>
      <c r="H17" s="61">
        <f t="shared" si="3"/>
        <v>23176.558000000001</v>
      </c>
      <c r="I17" s="62">
        <f t="shared" si="2"/>
        <v>75208.945999999996</v>
      </c>
    </row>
    <row r="18" spans="1:9" ht="29.45" customHeight="1">
      <c r="A18" s="72" t="s">
        <v>23</v>
      </c>
      <c r="B18" s="74">
        <v>33234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f>42719.83-B18</f>
        <v>9485.8300000000017</v>
      </c>
      <c r="I18" s="76">
        <f t="shared" si="2"/>
        <v>42719.83</v>
      </c>
    </row>
    <row r="19" spans="1:9">
      <c r="A19" s="39" t="s">
        <v>24</v>
      </c>
      <c r="B19" s="57">
        <v>50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  <c r="H19" s="57">
        <v>0</v>
      </c>
      <c r="I19" s="77">
        <f t="shared" si="2"/>
        <v>50</v>
      </c>
    </row>
    <row r="20" spans="1:9">
      <c r="A20" s="39" t="s">
        <v>25</v>
      </c>
      <c r="B20" s="57">
        <v>7946.6049999999996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  <c r="H20" s="57">
        <v>0</v>
      </c>
      <c r="I20" s="77">
        <f t="shared" si="2"/>
        <v>7946.6049999999996</v>
      </c>
    </row>
    <row r="21" spans="1:9" ht="33" customHeight="1">
      <c r="A21" s="39" t="s">
        <v>26</v>
      </c>
      <c r="B21" s="57">
        <v>0</v>
      </c>
      <c r="C21" s="57">
        <v>0</v>
      </c>
      <c r="D21" s="57">
        <v>0</v>
      </c>
      <c r="E21" s="57">
        <v>0</v>
      </c>
      <c r="F21" s="57">
        <v>1518.9390000000001</v>
      </c>
      <c r="G21" s="57">
        <f>8029.786-F21-E21-D21-C21-B21</f>
        <v>6510.8469999999998</v>
      </c>
      <c r="H21" s="57">
        <f>21611.692-G21-F21</f>
        <v>13581.905999999999</v>
      </c>
      <c r="I21" s="77">
        <f t="shared" si="2"/>
        <v>21611.691999999999</v>
      </c>
    </row>
    <row r="22" spans="1:9">
      <c r="A22" s="39" t="s">
        <v>27</v>
      </c>
      <c r="B22" s="57">
        <v>1213.4059999999999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77">
        <f t="shared" si="2"/>
        <v>1213.4059999999999</v>
      </c>
    </row>
    <row r="23" spans="1:9" ht="16.5" thickBot="1">
      <c r="A23" s="73" t="s">
        <v>28</v>
      </c>
      <c r="B23" s="75">
        <v>1093.76</v>
      </c>
      <c r="C23" s="75">
        <v>0</v>
      </c>
      <c r="D23" s="75">
        <f>1138.16-B23</f>
        <v>44.400000000000091</v>
      </c>
      <c r="E23" s="75">
        <f>1558.591-D23-C23-B23</f>
        <v>420.43099999999981</v>
      </c>
      <c r="F23" s="75">
        <v>0</v>
      </c>
      <c r="G23" s="75">
        <v>0</v>
      </c>
      <c r="H23" s="75">
        <f>1667.413-E23-D23-B23</f>
        <v>108.82200000000012</v>
      </c>
      <c r="I23" s="78">
        <f t="shared" si="2"/>
        <v>1667.413</v>
      </c>
    </row>
    <row r="24" spans="1:9" s="41" customFormat="1" ht="16.5" thickBot="1">
      <c r="A24" s="36" t="s">
        <v>29</v>
      </c>
      <c r="B24" s="63">
        <f>B25+B26+B27+B28+B29+B30</f>
        <v>1185482.3130000001</v>
      </c>
      <c r="C24" s="63">
        <f t="shared" ref="C24:H24" si="4">C25+C26+C27+C28+C29+C30</f>
        <v>1388.1989999999641</v>
      </c>
      <c r="D24" s="63">
        <f t="shared" si="4"/>
        <v>102495.26100000003</v>
      </c>
      <c r="E24" s="63">
        <f t="shared" si="4"/>
        <v>42455.003000000026</v>
      </c>
      <c r="F24" s="63">
        <f t="shared" si="4"/>
        <v>5228.152999999993</v>
      </c>
      <c r="G24" s="63">
        <f t="shared" si="4"/>
        <v>2916.1530000000494</v>
      </c>
      <c r="H24" s="63">
        <f t="shared" si="4"/>
        <v>5447.0159999999651</v>
      </c>
      <c r="I24" s="64">
        <f t="shared" si="2"/>
        <v>1345412.098</v>
      </c>
    </row>
    <row r="25" spans="1:9" s="16" customFormat="1">
      <c r="A25" s="53" t="s">
        <v>30</v>
      </c>
      <c r="B25" s="65">
        <v>359062</v>
      </c>
      <c r="C25" s="65">
        <v>0</v>
      </c>
      <c r="D25" s="65">
        <v>0</v>
      </c>
      <c r="E25" s="65">
        <v>0</v>
      </c>
      <c r="F25" s="65">
        <v>0</v>
      </c>
      <c r="G25" s="65">
        <v>0</v>
      </c>
      <c r="H25" s="65">
        <v>0</v>
      </c>
      <c r="I25" s="79">
        <f t="shared" si="2"/>
        <v>359062</v>
      </c>
    </row>
    <row r="26" spans="1:9" s="16" customFormat="1">
      <c r="A26" s="49" t="s">
        <v>31</v>
      </c>
      <c r="B26" s="66">
        <v>363121</v>
      </c>
      <c r="C26" s="66">
        <f>364509.203-B26</f>
        <v>1388.2029999999795</v>
      </c>
      <c r="D26" s="66">
        <f>424544.252-C26-B26</f>
        <v>60035.048999999999</v>
      </c>
      <c r="E26" s="66">
        <f>451236.945-D26-C26-B26</f>
        <v>26692.693000000028</v>
      </c>
      <c r="F26" s="66">
        <f>450836.15-E26-D26-C26-B26</f>
        <v>-400.7949999999837</v>
      </c>
      <c r="G26" s="66">
        <f>450836.15-F26-E26-D26-C26-B26</f>
        <v>0</v>
      </c>
      <c r="H26" s="66">
        <f>450836.15-G26-F26-E26-D26-C26-B26</f>
        <v>0</v>
      </c>
      <c r="I26" s="80">
        <f t="shared" si="2"/>
        <v>450836.15</v>
      </c>
    </row>
    <row r="27" spans="1:9" s="16" customFormat="1">
      <c r="A27" s="49" t="s">
        <v>32</v>
      </c>
      <c r="B27" s="67">
        <v>462147.46299999999</v>
      </c>
      <c r="C27" s="67">
        <f>462147.459-B27</f>
        <v>-4.0000000153668225E-3</v>
      </c>
      <c r="D27" s="67">
        <f>487890.625-C27-B27</f>
        <v>25743.166000000027</v>
      </c>
      <c r="E27" s="67">
        <f>503052.935-D27-C27-B27</f>
        <v>15162.309999999998</v>
      </c>
      <c r="F27" s="67">
        <f>504808.35-E27-D27-C27-B27</f>
        <v>1755.414999999979</v>
      </c>
      <c r="G27" s="67">
        <f>507724.503-F27-E27-D27-C27-B27</f>
        <v>2916.1530000000494</v>
      </c>
      <c r="H27" s="67">
        <f>510995.419-G27-F27-E27-D27-C27-B27</f>
        <v>3270.9159999999683</v>
      </c>
      <c r="I27" s="81">
        <f t="shared" si="2"/>
        <v>510995.41899999999</v>
      </c>
    </row>
    <row r="28" spans="1:9" s="16" customFormat="1">
      <c r="A28" s="50" t="s">
        <v>33</v>
      </c>
      <c r="B28" s="68">
        <v>1151.8499999999999</v>
      </c>
      <c r="C28" s="68">
        <f>1151.85-B28</f>
        <v>0</v>
      </c>
      <c r="D28" s="68">
        <f>17838.896-C28-B28</f>
        <v>16687.046000000002</v>
      </c>
      <c r="E28" s="68">
        <f>17838.896-D28-C28-B28</f>
        <v>0</v>
      </c>
      <c r="F28" s="68">
        <f>21242.429-E28-D28-C28-B28</f>
        <v>3403.5329999999981</v>
      </c>
      <c r="G28" s="68">
        <f>21242.429-F28-E28-D28-C28-B28</f>
        <v>0</v>
      </c>
      <c r="H28" s="68">
        <f>23278.529-G28-F28-E28-D28-C28-B28</f>
        <v>2036.0999999999972</v>
      </c>
      <c r="I28" s="82">
        <f t="shared" si="2"/>
        <v>23278.528999999999</v>
      </c>
    </row>
    <row r="29" spans="1:9" s="16" customFormat="1">
      <c r="A29" s="49" t="s">
        <v>34</v>
      </c>
      <c r="B29" s="67">
        <v>0</v>
      </c>
      <c r="C29" s="67">
        <v>0</v>
      </c>
      <c r="D29" s="67">
        <f>30-C29-B29</f>
        <v>30</v>
      </c>
      <c r="E29" s="67">
        <v>600</v>
      </c>
      <c r="F29" s="67">
        <f>1100-D29-E29-C29-B29</f>
        <v>470</v>
      </c>
      <c r="G29" s="67">
        <v>0</v>
      </c>
      <c r="H29" s="67">
        <f>1240-G29-F29-E29-D29-C29-B29</f>
        <v>140</v>
      </c>
      <c r="I29" s="81">
        <f t="shared" si="2"/>
        <v>1240</v>
      </c>
    </row>
    <row r="30" spans="1:9" s="16" customFormat="1" ht="54" customHeight="1" thickBot="1">
      <c r="A30" s="54" t="s">
        <v>35</v>
      </c>
      <c r="B30" s="69">
        <v>0</v>
      </c>
      <c r="C30" s="69">
        <v>0</v>
      </c>
      <c r="D30" s="69">
        <v>0</v>
      </c>
      <c r="E30" s="69">
        <v>0</v>
      </c>
      <c r="F30" s="69"/>
      <c r="G30" s="69">
        <v>0</v>
      </c>
      <c r="H30" s="69">
        <v>0</v>
      </c>
      <c r="I30" s="83">
        <f t="shared" si="2"/>
        <v>0</v>
      </c>
    </row>
    <row r="31" spans="1:9" s="51" customFormat="1" ht="16.5" thickBot="1">
      <c r="A31" s="52" t="s">
        <v>36</v>
      </c>
      <c r="B31" s="70">
        <f>B6+B24</f>
        <v>1454833.9540000001</v>
      </c>
      <c r="C31" s="70">
        <f t="shared" ref="C31:H31" si="5">C6+C24</f>
        <v>1388.1989999999641</v>
      </c>
      <c r="D31" s="70">
        <f t="shared" si="5"/>
        <v>102539.66100000002</v>
      </c>
      <c r="E31" s="70">
        <f t="shared" si="5"/>
        <v>42875.434000000023</v>
      </c>
      <c r="F31" s="70">
        <f t="shared" si="5"/>
        <v>6747.0919999999933</v>
      </c>
      <c r="G31" s="70">
        <f t="shared" si="5"/>
        <v>9427.0000000000491</v>
      </c>
      <c r="H31" s="70">
        <f t="shared" si="5"/>
        <v>50555.837999999967</v>
      </c>
      <c r="I31" s="71">
        <f t="shared" si="2"/>
        <v>1668367.1780000003</v>
      </c>
    </row>
    <row r="32" spans="1:9">
      <c r="A32" s="88"/>
      <c r="B32" s="88"/>
      <c r="C32" s="85"/>
      <c r="D32" s="25"/>
      <c r="E32" s="25"/>
      <c r="F32" s="25"/>
      <c r="G32" s="25"/>
      <c r="H32" s="25"/>
    </row>
    <row r="33" spans="1:9" ht="30" customHeight="1">
      <c r="A33" s="88"/>
      <c r="B33" s="88"/>
      <c r="C33" s="85"/>
      <c r="I33" s="28"/>
    </row>
    <row r="34" spans="1:9" ht="42.6" customHeight="1">
      <c r="A34" s="27"/>
    </row>
  </sheetData>
  <mergeCells count="2">
    <mergeCell ref="A1:I1"/>
    <mergeCell ref="A32:B33"/>
  </mergeCells>
  <pageMargins left="1.1811023622047245" right="0.31496062992125984" top="0.74803149606299213" bottom="0.74803149606299213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ФУ АБМР СК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319_01</dc:creator>
  <cp:keywords/>
  <dc:description/>
  <cp:lastModifiedBy>X</cp:lastModifiedBy>
  <cp:revision/>
  <dcterms:created xsi:type="dcterms:W3CDTF">2015-09-22T06:51:07Z</dcterms:created>
  <dcterms:modified xsi:type="dcterms:W3CDTF">2025-07-21T08:51:06Z</dcterms:modified>
  <cp:category/>
  <cp:contentStatus/>
</cp:coreProperties>
</file>